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1"/>
  </bookViews>
  <sheets>
    <sheet name="Frustum Calculation" sheetId="1" r:id="rId1"/>
    <sheet name="Distanc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<sst xmlns="http://schemas.openxmlformats.org/spreadsheetml/2006/main" count="82" uniqueCount="62">
  <si>
    <t>d1, d2, &amp; phi</t>
  </si>
  <si>
    <t xml:space="preserve">d1 = </t>
  </si>
  <si>
    <t xml:space="preserve">d2 = </t>
  </si>
  <si>
    <t>Calculation:</t>
  </si>
  <si>
    <t xml:space="preserve">R1 = </t>
  </si>
  <si>
    <t xml:space="preserve">phi = </t>
  </si>
  <si>
    <t>degrees</t>
  </si>
  <si>
    <t xml:space="preserve">R2 = </t>
  </si>
  <si>
    <t xml:space="preserve">theta = </t>
  </si>
  <si>
    <t xml:space="preserve">Given: </t>
  </si>
  <si>
    <t xml:space="preserve">D1 = </t>
  </si>
  <si>
    <t xml:space="preserve">D2 = </t>
  </si>
  <si>
    <t xml:space="preserve">w = </t>
  </si>
  <si>
    <t xml:space="preserve">h = </t>
  </si>
  <si>
    <t xml:space="preserve">C1 = </t>
  </si>
  <si>
    <t xml:space="preserve">C2 = </t>
  </si>
  <si>
    <t>Calculation: (D=2R)</t>
  </si>
  <si>
    <t>a&lt;d(s-u)/((w-u)</t>
  </si>
  <si>
    <t>u=(sd-aw)/(d-a)</t>
  </si>
  <si>
    <t>u=q*d</t>
  </si>
  <si>
    <t>p=(aw+sd)/(d-a)</t>
  </si>
  <si>
    <t>ALL DISTANCES IN mm</t>
  </si>
  <si>
    <t>Calculated</t>
  </si>
  <si>
    <t>Width</t>
  </si>
  <si>
    <t>Distance</t>
  </si>
  <si>
    <t>Diameter</t>
  </si>
  <si>
    <t>Angular</t>
  </si>
  <si>
    <t>of lens</t>
  </si>
  <si>
    <t xml:space="preserve">target to </t>
  </si>
  <si>
    <t>target to</t>
  </si>
  <si>
    <t>of cone</t>
  </si>
  <si>
    <t>of measured</t>
  </si>
  <si>
    <t>of area</t>
  </si>
  <si>
    <t>measurement</t>
  </si>
  <si>
    <t>lens</t>
  </si>
  <si>
    <t>cone</t>
  </si>
  <si>
    <t>aperture</t>
  </si>
  <si>
    <t>area</t>
  </si>
  <si>
    <t>striking lens</t>
  </si>
  <si>
    <t>(umbra)</t>
  </si>
  <si>
    <t>(penumbra)</t>
  </si>
  <si>
    <t>(degrees)</t>
  </si>
  <si>
    <t>(in radians)</t>
  </si>
  <si>
    <t>w</t>
  </si>
  <si>
    <t>d</t>
  </si>
  <si>
    <t>s</t>
  </si>
  <si>
    <t>u</t>
  </si>
  <si>
    <t>p-max</t>
  </si>
  <si>
    <t>p - actual</t>
  </si>
  <si>
    <t>q</t>
  </si>
  <si>
    <t>FRUSTUM CALCULATOR:</t>
  </si>
  <si>
    <t>FRUSTUM.XLS</t>
  </si>
  <si>
    <t>b</t>
  </si>
  <si>
    <t>degree apex angle</t>
  </si>
  <si>
    <r>
      <t>q</t>
    </r>
    <r>
      <rPr>
        <sz val="10"/>
        <rFont val="Arial"/>
        <family val="0"/>
      </rPr>
      <t xml:space="preserve"> = </t>
    </r>
  </si>
  <si>
    <t>To print round.</t>
  </si>
  <si>
    <t>55%V x 50%H</t>
  </si>
  <si>
    <t>Tmount ID</t>
  </si>
  <si>
    <t>55mm FL (24 mm diam approx)</t>
  </si>
  <si>
    <t>Example: 45° frustum 2" ID &amp; 6" OD:</t>
  </si>
  <si>
    <t>z - used</t>
  </si>
  <si>
    <t>zmax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</si>
</sst>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38100</xdr:rowOff>
    </xdr:from>
    <xdr:to>
      <xdr:col>9</xdr:col>
      <xdr:colOff>590550</xdr:colOff>
      <xdr:row>37</xdr:row>
      <xdr:rowOff>0</xdr:rowOff>
    </xdr:to>
    <xdr:sp>
      <xdr:nvSpPr>
        <xdr:cNvPr id="1" name="Rectangle 10"/>
        <xdr:cNvSpPr>
          <a:spLocks/>
        </xdr:cNvSpPr>
      </xdr:nvSpPr>
      <xdr:spPr>
        <a:xfrm>
          <a:off x="3657600" y="38100"/>
          <a:ext cx="2419350" cy="6019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114300</xdr:colOff>
      <xdr:row>0</xdr:row>
      <xdr:rowOff>47625</xdr:rowOff>
    </xdr:from>
    <xdr:to>
      <xdr:col>9</xdr:col>
      <xdr:colOff>581025</xdr:colOff>
      <xdr:row>36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7625"/>
          <a:ext cx="1685925" cy="596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514350</xdr:colOff>
      <xdr:row>3</xdr:row>
      <xdr:rowOff>66675</xdr:rowOff>
    </xdr:from>
    <xdr:to>
      <xdr:col>7</xdr:col>
      <xdr:colOff>190500</xdr:colOff>
      <xdr:row>7</xdr:row>
      <xdr:rowOff>47625</xdr:rowOff>
    </xdr:to>
    <xdr:grpSp>
      <xdr:nvGrpSpPr>
        <xdr:cNvPr id="3" name="Group 9"/>
        <xdr:cNvGrpSpPr>
          <a:grpSpLocks/>
        </xdr:cNvGrpSpPr>
      </xdr:nvGrpSpPr>
      <xdr:grpSpPr>
        <a:xfrm>
          <a:off x="4171950" y="619125"/>
          <a:ext cx="285750" cy="628650"/>
          <a:chOff x="355" y="64"/>
          <a:chExt cx="30" cy="66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55" y="64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355" y="130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371" y="105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V="1">
            <a:off x="371" y="64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365" y="85"/>
            <a:ext cx="1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</xdr:grpSp>
    <xdr:clientData/>
  </xdr:twoCellAnchor>
  <xdr:twoCellAnchor editAs="oneCell">
    <xdr:from>
      <xdr:col>0</xdr:col>
      <xdr:colOff>390525</xdr:colOff>
      <xdr:row>30</xdr:row>
      <xdr:rowOff>114300</xdr:rowOff>
    </xdr:from>
    <xdr:to>
      <xdr:col>7</xdr:col>
      <xdr:colOff>228600</xdr:colOff>
      <xdr:row>51</xdr:row>
      <xdr:rowOff>142875</xdr:rowOff>
    </xdr:to>
    <xdr:pic>
      <xdr:nvPicPr>
        <xdr:cNvPr id="9" name="Picture 1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0525" y="5038725"/>
          <a:ext cx="410527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114300</xdr:rowOff>
    </xdr:from>
    <xdr:to>
      <xdr:col>10</xdr:col>
      <xdr:colOff>276225</xdr:colOff>
      <xdr:row>17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76225"/>
          <a:ext cx="6153150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">
      <selection activeCell="D6" sqref="D6"/>
    </sheetView>
  </sheetViews>
  <sheetFormatPr defaultColWidth="9.140625" defaultRowHeight="12.75"/>
  <sheetData>
    <row r="1" ht="18">
      <c r="A1" s="2" t="s">
        <v>50</v>
      </c>
    </row>
    <row r="2" spans="1:8" ht="12.75">
      <c r="A2" t="s">
        <v>51</v>
      </c>
      <c r="H2" s="4">
        <f>C6</f>
        <v>0.25</v>
      </c>
    </row>
    <row r="3" spans="5:6" ht="12.75">
      <c r="E3" t="s">
        <v>57</v>
      </c>
      <c r="F3">
        <f>1.625</f>
        <v>1.625</v>
      </c>
    </row>
    <row r="4" spans="1:8" ht="12.75">
      <c r="A4" s="1" t="s">
        <v>9</v>
      </c>
      <c r="B4" s="1" t="s">
        <v>0</v>
      </c>
      <c r="H4" s="4">
        <f>C14</f>
        <v>1.9445436482630054</v>
      </c>
    </row>
    <row r="5" ht="12.75">
      <c r="G5" s="4">
        <f>C15</f>
        <v>1.3749999999999998</v>
      </c>
    </row>
    <row r="6" spans="2:3" ht="12.75">
      <c r="B6" t="s">
        <v>1</v>
      </c>
      <c r="C6" s="1">
        <v>0.25</v>
      </c>
    </row>
    <row r="7" spans="2:3" ht="12.75">
      <c r="B7" t="s">
        <v>2</v>
      </c>
      <c r="C7" s="1">
        <v>3</v>
      </c>
    </row>
    <row r="8" spans="2:4" ht="12.75">
      <c r="B8" t="s">
        <v>5</v>
      </c>
      <c r="C8">
        <v>45</v>
      </c>
      <c r="D8" t="s">
        <v>6</v>
      </c>
    </row>
    <row r="9" spans="2:7" ht="12.75">
      <c r="B9" s="1" t="s">
        <v>16</v>
      </c>
      <c r="G9" s="4">
        <f>C7</f>
        <v>3</v>
      </c>
    </row>
    <row r="10" spans="2:4" ht="12.75">
      <c r="B10" s="8" t="s">
        <v>52</v>
      </c>
      <c r="C10">
        <f>2*(90-C8)</f>
        <v>90</v>
      </c>
      <c r="D10" t="s">
        <v>53</v>
      </c>
    </row>
    <row r="11" spans="2:5" ht="12.75">
      <c r="B11" s="3" t="s">
        <v>4</v>
      </c>
      <c r="C11" s="1">
        <f>(C6/2)/COS(C8*2*PI()/360)</f>
        <v>0.17677669529663687</v>
      </c>
      <c r="D11" s="3" t="s">
        <v>10</v>
      </c>
      <c r="E11">
        <f>2*C11</f>
        <v>0.35355339059327373</v>
      </c>
    </row>
    <row r="12" spans="2:5" ht="12.75">
      <c r="B12" s="3" t="s">
        <v>7</v>
      </c>
      <c r="C12" s="1">
        <f>(C7/2)/COS(C8*2*PI()/360)</f>
        <v>2.1213203435596424</v>
      </c>
      <c r="D12" s="3" t="s">
        <v>11</v>
      </c>
      <c r="E12">
        <f>2*C12</f>
        <v>4.242640687119285</v>
      </c>
    </row>
    <row r="13" spans="2:4" ht="12.75">
      <c r="B13" s="8" t="s">
        <v>54</v>
      </c>
      <c r="C13">
        <f>360*COS(2*PI()*C8/360)</f>
        <v>254.55844122715712</v>
      </c>
      <c r="D13" t="s">
        <v>6</v>
      </c>
    </row>
    <row r="14" spans="2:3" ht="12.75">
      <c r="B14" s="3" t="s">
        <v>12</v>
      </c>
      <c r="C14">
        <f>C12-C11</f>
        <v>1.9445436482630054</v>
      </c>
    </row>
    <row r="15" spans="2:3" ht="12.75">
      <c r="B15" s="3" t="s">
        <v>13</v>
      </c>
      <c r="C15">
        <f>C14*SIN(C8*2*PI()/360)</f>
        <v>1.3749999999999998</v>
      </c>
    </row>
    <row r="16" spans="2:7" ht="12.75">
      <c r="B16" s="3" t="s">
        <v>14</v>
      </c>
      <c r="C16">
        <f>2*PI()*C11</f>
        <v>1.1107207345395915</v>
      </c>
      <c r="G16" s="4">
        <f>C16</f>
        <v>1.1107207345395915</v>
      </c>
    </row>
    <row r="17" spans="2:3" ht="12.75">
      <c r="B17" s="3" t="s">
        <v>15</v>
      </c>
      <c r="C17">
        <f>2*PI()*C12</f>
        <v>13.328648814475097</v>
      </c>
    </row>
    <row r="19" spans="2:5" ht="12.75">
      <c r="B19" s="18" t="s">
        <v>59</v>
      </c>
      <c r="C19" s="19"/>
      <c r="D19" s="19"/>
      <c r="E19" s="20"/>
    </row>
    <row r="20" spans="2:7" ht="12.75">
      <c r="B20" s="9" t="s">
        <v>1</v>
      </c>
      <c r="C20" s="10">
        <v>2</v>
      </c>
      <c r="D20" s="10"/>
      <c r="E20" s="11"/>
      <c r="G20" s="4">
        <f>C17</f>
        <v>13.328648814475097</v>
      </c>
    </row>
    <row r="21" spans="2:5" ht="12.75">
      <c r="B21" s="9" t="s">
        <v>2</v>
      </c>
      <c r="C21" s="10">
        <v>6</v>
      </c>
      <c r="D21" s="10"/>
      <c r="E21" s="11"/>
    </row>
    <row r="22" spans="2:5" ht="12.75">
      <c r="B22" s="9" t="s">
        <v>5</v>
      </c>
      <c r="C22" s="10">
        <v>45</v>
      </c>
      <c r="D22" s="10" t="s">
        <v>6</v>
      </c>
      <c r="E22" s="11"/>
    </row>
    <row r="23" spans="2:5" ht="12.75">
      <c r="B23" s="9" t="s">
        <v>3</v>
      </c>
      <c r="C23" s="10"/>
      <c r="D23" s="10"/>
      <c r="E23" s="11"/>
    </row>
    <row r="24" spans="2:5" ht="12.75">
      <c r="B24" s="12" t="s">
        <v>52</v>
      </c>
      <c r="C24" s="10">
        <v>90</v>
      </c>
      <c r="D24" s="10" t="s">
        <v>53</v>
      </c>
      <c r="E24" s="11"/>
    </row>
    <row r="25" spans="2:5" ht="12.75">
      <c r="B25" s="13" t="s">
        <v>4</v>
      </c>
      <c r="C25" s="10">
        <v>1.414213562373095</v>
      </c>
      <c r="D25" s="14" t="s">
        <v>10</v>
      </c>
      <c r="E25" s="11">
        <v>2.82842712474619</v>
      </c>
    </row>
    <row r="26" spans="2:5" ht="12.75">
      <c r="B26" s="13" t="s">
        <v>7</v>
      </c>
      <c r="C26" s="10">
        <v>4.242640687119285</v>
      </c>
      <c r="D26" s="14" t="s">
        <v>11</v>
      </c>
      <c r="E26" s="11">
        <v>8.48528137423857</v>
      </c>
    </row>
    <row r="27" spans="2:5" ht="12.75">
      <c r="B27" s="13" t="s">
        <v>8</v>
      </c>
      <c r="C27" s="10">
        <v>254.55844122715712</v>
      </c>
      <c r="D27" s="10" t="s">
        <v>6</v>
      </c>
      <c r="E27" s="11"/>
    </row>
    <row r="28" spans="2:7" ht="12.75">
      <c r="B28" s="13" t="s">
        <v>12</v>
      </c>
      <c r="C28" s="10">
        <v>2.82842712474619</v>
      </c>
      <c r="D28" s="10"/>
      <c r="E28" s="11"/>
      <c r="G28" s="4">
        <f>C12</f>
        <v>2.1213203435596424</v>
      </c>
    </row>
    <row r="29" spans="2:5" ht="12.75">
      <c r="B29" s="13" t="s">
        <v>13</v>
      </c>
      <c r="C29" s="10">
        <v>2</v>
      </c>
      <c r="D29" s="10"/>
      <c r="E29" s="11"/>
    </row>
    <row r="30" spans="2:8" ht="12.75">
      <c r="B30" s="13" t="s">
        <v>14</v>
      </c>
      <c r="C30" s="10">
        <v>8.885765876316732</v>
      </c>
      <c r="D30" s="10"/>
      <c r="E30" s="11"/>
      <c r="H30" s="4">
        <f>C11</f>
        <v>0.17677669529663687</v>
      </c>
    </row>
    <row r="31" spans="2:5" ht="12.75">
      <c r="B31" s="13" t="s">
        <v>15</v>
      </c>
      <c r="C31" s="10">
        <v>26.657297628950193</v>
      </c>
      <c r="D31" s="10"/>
      <c r="E31" s="11"/>
    </row>
    <row r="32" spans="2:8" ht="12.75">
      <c r="B32" s="15"/>
      <c r="C32" s="16"/>
      <c r="D32" s="16"/>
      <c r="E32" s="17"/>
      <c r="H32" s="5">
        <f>C13</f>
        <v>254.55844122715712</v>
      </c>
    </row>
    <row r="41" ht="12.75">
      <c r="I41" t="s">
        <v>56</v>
      </c>
    </row>
    <row r="42" ht="12.75">
      <c r="I42" t="s">
        <v>55</v>
      </c>
    </row>
  </sheetData>
  <printOptions gridLines="1"/>
  <pageMargins left="0.68" right="0.41" top="0.75" bottom="0.66" header="0.5" footer="0.38"/>
  <pageSetup fitToHeight="1" fitToWidth="1"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9:K42"/>
  <sheetViews>
    <sheetView tabSelected="1" workbookViewId="0" topLeftCell="A1">
      <selection activeCell="K30" sqref="K30"/>
    </sheetView>
  </sheetViews>
  <sheetFormatPr defaultColWidth="9.140625" defaultRowHeight="12.75"/>
  <sheetData>
    <row r="19" spans="3:11" ht="12.75">
      <c r="C19" t="s">
        <v>17</v>
      </c>
      <c r="E19" t="s">
        <v>18</v>
      </c>
      <c r="F19" s="6"/>
      <c r="G19" s="5" t="s">
        <v>19</v>
      </c>
      <c r="H19" s="5"/>
      <c r="I19" s="5"/>
      <c r="J19" s="5"/>
      <c r="K19" s="7"/>
    </row>
    <row r="20" spans="5:11" ht="12.75">
      <c r="E20" t="s">
        <v>20</v>
      </c>
      <c r="F20" s="6"/>
      <c r="G20" s="5"/>
      <c r="H20" s="5"/>
      <c r="I20" s="5"/>
      <c r="J20" s="5"/>
      <c r="K20" s="7"/>
    </row>
    <row r="21" spans="2:11" ht="12.75">
      <c r="B21" t="s">
        <v>21</v>
      </c>
      <c r="F21" s="6"/>
      <c r="G21" s="5"/>
      <c r="H21" s="5"/>
      <c r="I21" s="5"/>
      <c r="J21" s="5"/>
      <c r="K21" s="7"/>
    </row>
    <row r="22" spans="6:11" ht="12.75">
      <c r="F22" s="6"/>
      <c r="G22" s="5" t="s">
        <v>22</v>
      </c>
      <c r="H22" s="5"/>
      <c r="I22" s="5"/>
      <c r="J22" s="5"/>
      <c r="K22" s="7"/>
    </row>
    <row r="23" spans="2:11" ht="12.75">
      <c r="B23" t="s">
        <v>23</v>
      </c>
      <c r="C23" t="s">
        <v>24</v>
      </c>
      <c r="D23" t="s">
        <v>24</v>
      </c>
      <c r="E23" t="s">
        <v>25</v>
      </c>
      <c r="F23" s="6"/>
      <c r="G23" s="5" t="s">
        <v>25</v>
      </c>
      <c r="H23" s="5" t="s">
        <v>25</v>
      </c>
      <c r="I23" s="5"/>
      <c r="J23" s="5" t="s">
        <v>26</v>
      </c>
      <c r="K23" s="7"/>
    </row>
    <row r="24" spans="2:11" ht="12.75">
      <c r="B24" t="s">
        <v>27</v>
      </c>
      <c r="C24" t="s">
        <v>28</v>
      </c>
      <c r="D24" t="s">
        <v>29</v>
      </c>
      <c r="E24" t="s">
        <v>30</v>
      </c>
      <c r="F24" s="6"/>
      <c r="G24" s="5" t="s">
        <v>31</v>
      </c>
      <c r="H24" s="5" t="s">
        <v>32</v>
      </c>
      <c r="I24" s="5"/>
      <c r="J24" s="5" t="s">
        <v>33</v>
      </c>
      <c r="K24" s="7"/>
    </row>
    <row r="25" spans="3:11" ht="12.75">
      <c r="C25" t="s">
        <v>34</v>
      </c>
      <c r="D25" t="s">
        <v>35</v>
      </c>
      <c r="E25" t="s">
        <v>36</v>
      </c>
      <c r="F25" s="6"/>
      <c r="G25" s="5" t="s">
        <v>37</v>
      </c>
      <c r="H25" s="5" t="s">
        <v>38</v>
      </c>
      <c r="I25" s="5"/>
      <c r="J25" s="5" t="s">
        <v>36</v>
      </c>
      <c r="K25" s="7"/>
    </row>
    <row r="26" spans="6:11" ht="12.75">
      <c r="F26" s="6"/>
      <c r="G26" s="5" t="s">
        <v>39</v>
      </c>
      <c r="H26" s="5" t="s">
        <v>40</v>
      </c>
      <c r="I26" s="5"/>
      <c r="J26" s="5" t="s">
        <v>41</v>
      </c>
      <c r="K26" s="7" t="s">
        <v>42</v>
      </c>
    </row>
    <row r="27" spans="2:11" ht="12.75">
      <c r="B27" t="s">
        <v>43</v>
      </c>
      <c r="C27" t="s">
        <v>44</v>
      </c>
      <c r="D27" t="s">
        <v>60</v>
      </c>
      <c r="E27" t="s">
        <v>45</v>
      </c>
      <c r="F27" s="6" t="s">
        <v>61</v>
      </c>
      <c r="G27" s="5" t="s">
        <v>46</v>
      </c>
      <c r="H27" s="5" t="s">
        <v>47</v>
      </c>
      <c r="I27" s="5" t="s">
        <v>48</v>
      </c>
      <c r="J27" s="5"/>
      <c r="K27" s="7" t="s">
        <v>49</v>
      </c>
    </row>
    <row r="28" spans="6:11" ht="12.75">
      <c r="F28" s="6"/>
      <c r="G28" s="5"/>
      <c r="H28" s="5"/>
      <c r="I28" s="5"/>
      <c r="J28" s="5"/>
      <c r="K28" s="7"/>
    </row>
    <row r="29" spans="2:11" ht="12.75">
      <c r="B29" t="s">
        <v>58</v>
      </c>
      <c r="F29" s="6"/>
      <c r="G29" s="5"/>
      <c r="H29" s="5"/>
      <c r="I29" s="5"/>
      <c r="J29" s="5"/>
      <c r="K29" s="7"/>
    </row>
    <row r="30" spans="2:11" ht="12.75">
      <c r="B30">
        <v>24</v>
      </c>
      <c r="C30">
        <v>980</v>
      </c>
      <c r="D30">
        <v>400</v>
      </c>
      <c r="E30">
        <v>20</v>
      </c>
      <c r="F30" s="6">
        <f aca="true" t="shared" si="0" ref="F30:F42">C30*(E30-G30)/(B30-G30)</f>
        <v>411.53583910783425</v>
      </c>
      <c r="G30" s="5">
        <f aca="true" t="shared" si="1" ref="G30:G42">K30*C30</f>
        <v>17.10422666954443</v>
      </c>
      <c r="H30" s="5">
        <f aca="true" t="shared" si="2" ref="H30:H42">(F30*B30+E30*C30)/(C30-F30)</f>
        <v>51.85350663501125</v>
      </c>
      <c r="I30" s="5">
        <f aca="true" t="shared" si="3" ref="I30:I42">(D30*B30+E30*C30)/(C30-D30)</f>
        <v>50.3448275862069</v>
      </c>
      <c r="J30" s="5">
        <v>1</v>
      </c>
      <c r="K30" s="7">
        <f aca="true" t="shared" si="4" ref="K30:K42">J30*2*PI()/360</f>
        <v>0.017453292519943295</v>
      </c>
    </row>
    <row r="31" spans="2:11" ht="12.75">
      <c r="B31">
        <v>24</v>
      </c>
      <c r="C31">
        <v>980</v>
      </c>
      <c r="D31">
        <v>300</v>
      </c>
      <c r="E31">
        <v>20</v>
      </c>
      <c r="F31" s="6">
        <f t="shared" si="0"/>
        <v>411.53583910783425</v>
      </c>
      <c r="G31" s="5">
        <f t="shared" si="1"/>
        <v>17.10422666954443</v>
      </c>
      <c r="H31" s="5">
        <f t="shared" si="2"/>
        <v>51.85350663501125</v>
      </c>
      <c r="I31" s="5">
        <f t="shared" si="3"/>
        <v>39.411764705882355</v>
      </c>
      <c r="J31" s="5">
        <v>1</v>
      </c>
      <c r="K31" s="7">
        <f t="shared" si="4"/>
        <v>0.017453292519943295</v>
      </c>
    </row>
    <row r="32" spans="2:11" ht="12.75">
      <c r="B32">
        <v>24</v>
      </c>
      <c r="C32">
        <v>980</v>
      </c>
      <c r="D32">
        <v>200</v>
      </c>
      <c r="E32">
        <v>20</v>
      </c>
      <c r="F32" s="6">
        <f t="shared" si="0"/>
        <v>411.53583910783425</v>
      </c>
      <c r="G32" s="5">
        <f t="shared" si="1"/>
        <v>17.10422666954443</v>
      </c>
      <c r="H32" s="5">
        <f t="shared" si="2"/>
        <v>51.85350663501125</v>
      </c>
      <c r="I32" s="5">
        <f t="shared" si="3"/>
        <v>31.28205128205128</v>
      </c>
      <c r="J32" s="5">
        <v>1</v>
      </c>
      <c r="K32" s="7">
        <f t="shared" si="4"/>
        <v>0.017453292519943295</v>
      </c>
    </row>
    <row r="33" spans="2:11" ht="12.75">
      <c r="B33">
        <v>24</v>
      </c>
      <c r="C33">
        <v>980</v>
      </c>
      <c r="D33">
        <v>100</v>
      </c>
      <c r="E33">
        <v>20</v>
      </c>
      <c r="F33" s="6">
        <f t="shared" si="0"/>
        <v>411.53583910783425</v>
      </c>
      <c r="G33" s="5">
        <f t="shared" si="1"/>
        <v>17.10422666954443</v>
      </c>
      <c r="H33" s="5">
        <f t="shared" si="2"/>
        <v>51.85350663501125</v>
      </c>
      <c r="I33" s="5">
        <f t="shared" si="3"/>
        <v>25</v>
      </c>
      <c r="J33" s="5">
        <v>1</v>
      </c>
      <c r="K33" s="7">
        <f t="shared" si="4"/>
        <v>0.017453292519943295</v>
      </c>
    </row>
    <row r="34" spans="2:11" ht="12.75">
      <c r="B34">
        <v>24</v>
      </c>
      <c r="C34">
        <v>980</v>
      </c>
      <c r="D34">
        <v>90</v>
      </c>
      <c r="E34">
        <v>20</v>
      </c>
      <c r="F34" s="6">
        <f t="shared" si="0"/>
        <v>411.53583910783425</v>
      </c>
      <c r="G34" s="5">
        <f t="shared" si="1"/>
        <v>17.10422666954443</v>
      </c>
      <c r="H34" s="5">
        <f t="shared" si="2"/>
        <v>51.85350663501125</v>
      </c>
      <c r="I34" s="5">
        <f t="shared" si="3"/>
        <v>24.44943820224719</v>
      </c>
      <c r="J34" s="5">
        <v>1</v>
      </c>
      <c r="K34" s="7">
        <f t="shared" si="4"/>
        <v>0.017453292519943295</v>
      </c>
    </row>
    <row r="35" spans="2:11" ht="12.75">
      <c r="B35">
        <v>24</v>
      </c>
      <c r="C35">
        <v>980</v>
      </c>
      <c r="D35">
        <v>80</v>
      </c>
      <c r="E35">
        <v>20</v>
      </c>
      <c r="F35" s="6">
        <f t="shared" si="0"/>
        <v>411.53583910783425</v>
      </c>
      <c r="G35" s="5">
        <f t="shared" si="1"/>
        <v>17.10422666954443</v>
      </c>
      <c r="H35" s="5">
        <f t="shared" si="2"/>
        <v>51.85350663501125</v>
      </c>
      <c r="I35" s="5">
        <f t="shared" si="3"/>
        <v>23.91111111111111</v>
      </c>
      <c r="J35" s="5">
        <v>1</v>
      </c>
      <c r="K35" s="7">
        <f t="shared" si="4"/>
        <v>0.017453292519943295</v>
      </c>
    </row>
    <row r="36" spans="2:11" ht="12.75">
      <c r="B36">
        <v>24</v>
      </c>
      <c r="C36">
        <v>980</v>
      </c>
      <c r="D36">
        <v>70</v>
      </c>
      <c r="E36">
        <v>20</v>
      </c>
      <c r="F36" s="6">
        <f t="shared" si="0"/>
        <v>411.53583910783425</v>
      </c>
      <c r="G36" s="5">
        <f t="shared" si="1"/>
        <v>17.10422666954443</v>
      </c>
      <c r="H36" s="5">
        <f t="shared" si="2"/>
        <v>51.85350663501125</v>
      </c>
      <c r="I36" s="5">
        <f t="shared" si="3"/>
        <v>23.384615384615383</v>
      </c>
      <c r="J36" s="5">
        <v>1</v>
      </c>
      <c r="K36" s="7">
        <f t="shared" si="4"/>
        <v>0.017453292519943295</v>
      </c>
    </row>
    <row r="37" spans="2:11" ht="12.75">
      <c r="B37">
        <v>24</v>
      </c>
      <c r="C37">
        <v>980</v>
      </c>
      <c r="D37">
        <v>60</v>
      </c>
      <c r="E37">
        <v>20</v>
      </c>
      <c r="F37" s="6">
        <f t="shared" si="0"/>
        <v>411.53583910783425</v>
      </c>
      <c r="G37" s="5">
        <f t="shared" si="1"/>
        <v>17.10422666954443</v>
      </c>
      <c r="H37" s="5">
        <f t="shared" si="2"/>
        <v>51.85350663501125</v>
      </c>
      <c r="I37" s="5">
        <f t="shared" si="3"/>
        <v>22.869565217391305</v>
      </c>
      <c r="J37" s="5">
        <v>1</v>
      </c>
      <c r="K37" s="7">
        <f t="shared" si="4"/>
        <v>0.017453292519943295</v>
      </c>
    </row>
    <row r="38" spans="2:11" ht="12.75">
      <c r="B38">
        <v>24</v>
      </c>
      <c r="C38">
        <v>980</v>
      </c>
      <c r="D38">
        <v>50</v>
      </c>
      <c r="E38">
        <v>20</v>
      </c>
      <c r="F38" s="6">
        <f t="shared" si="0"/>
        <v>411.53583910783425</v>
      </c>
      <c r="G38" s="5">
        <f t="shared" si="1"/>
        <v>17.10422666954443</v>
      </c>
      <c r="H38" s="5">
        <f t="shared" si="2"/>
        <v>51.85350663501125</v>
      </c>
      <c r="I38" s="5">
        <f t="shared" si="3"/>
        <v>22.365591397849464</v>
      </c>
      <c r="J38" s="5">
        <v>1</v>
      </c>
      <c r="K38" s="7">
        <f t="shared" si="4"/>
        <v>0.017453292519943295</v>
      </c>
    </row>
    <row r="39" spans="2:11" ht="12.75">
      <c r="B39">
        <v>24</v>
      </c>
      <c r="C39">
        <v>980</v>
      </c>
      <c r="D39">
        <v>40</v>
      </c>
      <c r="E39">
        <v>20</v>
      </c>
      <c r="F39" s="6">
        <f t="shared" si="0"/>
        <v>411.53583910783425</v>
      </c>
      <c r="G39" s="5">
        <f t="shared" si="1"/>
        <v>17.10422666954443</v>
      </c>
      <c r="H39" s="5">
        <f t="shared" si="2"/>
        <v>51.85350663501125</v>
      </c>
      <c r="I39" s="5">
        <f t="shared" si="3"/>
        <v>21.872340425531913</v>
      </c>
      <c r="J39" s="5">
        <v>1</v>
      </c>
      <c r="K39" s="7">
        <f t="shared" si="4"/>
        <v>0.017453292519943295</v>
      </c>
    </row>
    <row r="40" spans="2:11" ht="12.75">
      <c r="B40">
        <v>24</v>
      </c>
      <c r="C40">
        <v>980</v>
      </c>
      <c r="D40">
        <v>30</v>
      </c>
      <c r="E40">
        <v>20</v>
      </c>
      <c r="F40" s="6">
        <f t="shared" si="0"/>
        <v>411.53583910783425</v>
      </c>
      <c r="G40" s="5">
        <f t="shared" si="1"/>
        <v>17.10422666954443</v>
      </c>
      <c r="H40" s="5">
        <f t="shared" si="2"/>
        <v>51.85350663501125</v>
      </c>
      <c r="I40" s="5">
        <f t="shared" si="3"/>
        <v>21.389473684210525</v>
      </c>
      <c r="J40" s="5">
        <v>1</v>
      </c>
      <c r="K40" s="7">
        <f t="shared" si="4"/>
        <v>0.017453292519943295</v>
      </c>
    </row>
    <row r="41" spans="2:11" ht="12.75">
      <c r="B41">
        <v>24</v>
      </c>
      <c r="C41">
        <v>980</v>
      </c>
      <c r="D41">
        <v>20</v>
      </c>
      <c r="E41">
        <v>20</v>
      </c>
      <c r="F41" s="6">
        <f t="shared" si="0"/>
        <v>411.53583910783425</v>
      </c>
      <c r="G41" s="5">
        <f t="shared" si="1"/>
        <v>17.10422666954443</v>
      </c>
      <c r="H41" s="5">
        <f t="shared" si="2"/>
        <v>51.85350663501125</v>
      </c>
      <c r="I41" s="5">
        <f t="shared" si="3"/>
        <v>20.916666666666668</v>
      </c>
      <c r="J41" s="5">
        <v>1</v>
      </c>
      <c r="K41" s="7">
        <f t="shared" si="4"/>
        <v>0.017453292519943295</v>
      </c>
    </row>
    <row r="42" spans="2:11" ht="12.75">
      <c r="B42">
        <v>24</v>
      </c>
      <c r="C42">
        <v>980</v>
      </c>
      <c r="D42">
        <v>10</v>
      </c>
      <c r="E42">
        <v>20</v>
      </c>
      <c r="F42" s="6">
        <f t="shared" si="0"/>
        <v>411.53583910783425</v>
      </c>
      <c r="G42" s="5">
        <f t="shared" si="1"/>
        <v>17.10422666954443</v>
      </c>
      <c r="H42" s="5">
        <f t="shared" si="2"/>
        <v>51.85350663501125</v>
      </c>
      <c r="I42" s="5">
        <f t="shared" si="3"/>
        <v>20.45360824742268</v>
      </c>
      <c r="J42" s="5">
        <v>1</v>
      </c>
      <c r="K42" s="7">
        <f t="shared" si="4"/>
        <v>0.017453292519943295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F. Kelley</dc:creator>
  <cp:keywords/>
  <dc:description/>
  <cp:lastModifiedBy>Edward F. Kelley</cp:lastModifiedBy>
  <cp:lastPrinted>2002-05-30T14:40:12Z</cp:lastPrinted>
  <dcterms:created xsi:type="dcterms:W3CDTF">1998-06-07T20:35:43Z</dcterms:created>
  <dcterms:modified xsi:type="dcterms:W3CDTF">2003-05-29T22:01:56Z</dcterms:modified>
  <cp:category/>
  <cp:version/>
  <cp:contentType/>
  <cp:contentStatus/>
</cp:coreProperties>
</file>